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225" windowWidth="15480" windowHeight="8265"/>
  </bookViews>
  <sheets>
    <sheet name="2020 год" sheetId="7" r:id="rId1"/>
  </sheets>
  <definedNames>
    <definedName name="_xlnm.Print_Area" localSheetId="0">'2020 год'!$A$1:$F$69</definedName>
  </definedNames>
  <calcPr calcId="125725"/>
</workbook>
</file>

<file path=xl/calcChain.xml><?xml version="1.0" encoding="utf-8"?>
<calcChain xmlns="http://schemas.openxmlformats.org/spreadsheetml/2006/main">
  <c r="F54" i="7"/>
  <c r="D19"/>
  <c r="E46"/>
  <c r="F46" s="1"/>
  <c r="E45"/>
  <c r="C58"/>
  <c r="F6"/>
  <c r="E43"/>
  <c r="D58"/>
  <c r="E7"/>
  <c r="D7"/>
  <c r="D5"/>
  <c r="E5"/>
  <c r="E8"/>
  <c r="E51"/>
  <c r="E19"/>
  <c r="E10" s="1"/>
  <c r="D41"/>
  <c r="E41" s="1"/>
  <c r="E39"/>
  <c r="D37"/>
  <c r="E37" s="1"/>
  <c r="E35"/>
  <c r="D34"/>
  <c r="E34" s="1"/>
  <c r="E30"/>
  <c r="E29"/>
  <c r="E27"/>
  <c r="E26"/>
  <c r="E25"/>
  <c r="D24"/>
  <c r="E24" s="1"/>
  <c r="E31"/>
  <c r="E32"/>
  <c r="E33"/>
  <c r="E36"/>
  <c r="D38"/>
  <c r="D45"/>
  <c r="E47"/>
  <c r="D48"/>
  <c r="E48" s="1"/>
  <c r="E49"/>
  <c r="D53"/>
  <c r="E53" s="1"/>
  <c r="C7"/>
  <c r="D13"/>
  <c r="F13" s="1"/>
  <c r="D11"/>
  <c r="F11" s="1"/>
  <c r="D15"/>
  <c r="D12"/>
  <c r="D14"/>
  <c r="F5"/>
  <c r="D8" l="1"/>
  <c r="D60"/>
  <c r="F7"/>
  <c r="C8"/>
  <c r="D10"/>
  <c r="F14"/>
  <c r="F8"/>
  <c r="F45"/>
  <c r="F12"/>
  <c r="L25"/>
  <c r="E54" l="1"/>
  <c r="C59" s="1"/>
  <c r="D54"/>
  <c r="C60" l="1"/>
  <c r="C61" l="1"/>
</calcChain>
</file>

<file path=xl/sharedStrings.xml><?xml version="1.0" encoding="utf-8"?>
<sst xmlns="http://schemas.openxmlformats.org/spreadsheetml/2006/main" count="118" uniqueCount="117">
  <si>
    <t>Начислено за год</t>
  </si>
  <si>
    <t>Оплачено за год</t>
  </si>
  <si>
    <t>1.</t>
  </si>
  <si>
    <t xml:space="preserve">Плата жильцов </t>
  </si>
  <si>
    <t>2.</t>
  </si>
  <si>
    <t>1.1.</t>
  </si>
  <si>
    <t>1.2.</t>
  </si>
  <si>
    <t>1.3.</t>
  </si>
  <si>
    <t>1.4.</t>
  </si>
  <si>
    <t>1.5.</t>
  </si>
  <si>
    <t>Расходы по эксплуатации жилья</t>
  </si>
  <si>
    <t>2.1.</t>
  </si>
  <si>
    <t>2.2.</t>
  </si>
  <si>
    <t>3.</t>
  </si>
  <si>
    <t>3.3.</t>
  </si>
  <si>
    <t>3.4.</t>
  </si>
  <si>
    <t>3.5.</t>
  </si>
  <si>
    <t>3.6.</t>
  </si>
  <si>
    <t>3.7.</t>
  </si>
  <si>
    <t>2.3.</t>
  </si>
  <si>
    <t>2.4.</t>
  </si>
  <si>
    <t>Итого расходы</t>
  </si>
  <si>
    <t>1.6.</t>
  </si>
  <si>
    <t>1.7.</t>
  </si>
  <si>
    <t>Остаток на начало года</t>
  </si>
  <si>
    <t>Израсходовано</t>
  </si>
  <si>
    <t>Остаток на конец года</t>
  </si>
  <si>
    <t>Движение денежных средств</t>
  </si>
  <si>
    <t>На конец года</t>
  </si>
  <si>
    <t>Доходы по коммерческой деятельности</t>
  </si>
  <si>
    <t>Доходы, в том числе:</t>
  </si>
  <si>
    <t xml:space="preserve">Итого </t>
  </si>
  <si>
    <t>Получено за год</t>
  </si>
  <si>
    <t>Услуги банка</t>
  </si>
  <si>
    <t>1.8.</t>
  </si>
  <si>
    <t>Юридические услуги</t>
  </si>
  <si>
    <t>2.5.</t>
  </si>
  <si>
    <t>2.6.</t>
  </si>
  <si>
    <t>1.9.</t>
  </si>
  <si>
    <t>на конец года</t>
  </si>
  <si>
    <t xml:space="preserve">Освещение, материалы </t>
  </si>
  <si>
    <t>Приобретение инвентаря и инструмента, спец. одежда</t>
  </si>
  <si>
    <t>Канцелярские расходы, офисные принадлежности</t>
  </si>
  <si>
    <t>1.11.</t>
  </si>
  <si>
    <t>Услуги уборки территории и подъездов</t>
  </si>
  <si>
    <t>всего</t>
  </si>
  <si>
    <t>Материалы для ремонта автоматических ворот и калиток</t>
  </si>
  <si>
    <t>Штрафы и пени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</si>
  <si>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</si>
  <si>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Аренда спецтехники</t>
  </si>
  <si>
    <t>Холодное водоснабжение и водоотведение (МУП "Водоканал" г. Иркутск)</t>
  </si>
  <si>
    <t>Электроэнергия, электроэнергия ОДН (ООО "Иркутскэнергосбыт")</t>
  </si>
  <si>
    <t xml:space="preserve">Управленческие расходы </t>
  </si>
  <si>
    <t>Прочие расходы</t>
  </si>
  <si>
    <t>Благоустройство (территория, корт, детская площадка)</t>
  </si>
  <si>
    <t>Услуги связи, почтовые расходы</t>
  </si>
  <si>
    <t>Оплата услуг, оказываемых  сторонними организациями</t>
  </si>
  <si>
    <t xml:space="preserve">Уборка снега, сброс снега с крыш, вывоз снега </t>
  </si>
  <si>
    <t>2.7.</t>
  </si>
  <si>
    <t>3.1.</t>
  </si>
  <si>
    <t>3.2.</t>
  </si>
  <si>
    <t xml:space="preserve"> Тарифы, действовавшие на конец отчетного года</t>
  </si>
  <si>
    <t>Итог года</t>
  </si>
  <si>
    <t xml:space="preserve">Наименование </t>
  </si>
  <si>
    <t>На начало года</t>
  </si>
  <si>
    <t>Расходы, в том числе</t>
  </si>
  <si>
    <t>Наименование услуги</t>
  </si>
  <si>
    <t>Холодное водоснабжение,  (куб.м.)</t>
  </si>
  <si>
    <t>Горячее водоснабжение,  (куб.м.)</t>
  </si>
  <si>
    <t>Водоотведение, (куб.м.)</t>
  </si>
  <si>
    <t>Тепловая энергия, (Гкал)</t>
  </si>
  <si>
    <t>Электроэнергия, (кВт)</t>
  </si>
  <si>
    <t>Содержание жилья, текущий ремонт, (кв.м.)</t>
  </si>
  <si>
    <t>Замена выпуска канализации</t>
  </si>
  <si>
    <t>Материалы для содержания МКД</t>
  </si>
  <si>
    <t>Сантехнические работы и материалы</t>
  </si>
  <si>
    <t>ОТЧЕТ О ФИНАНСОВОЙ ДЕЯТЕЛЬНОСТИ ТСЖ "КОМФОРТ" за 2020 год</t>
  </si>
  <si>
    <t>Взносы на капитальный ремонт</t>
  </si>
  <si>
    <t>Горячее водоснабжение Отопление (ПАО "Иркутскэнерго", ООО "БЭК")</t>
  </si>
  <si>
    <t>Обращение с ТКО (вывоз ТБО до 01.01.2019г.)</t>
  </si>
  <si>
    <t>Аварийно-диспетчерское обслуживание</t>
  </si>
  <si>
    <t>1.10.</t>
  </si>
  <si>
    <t xml:space="preserve">Оплата труда </t>
  </si>
  <si>
    <t>Взносы в социальные фонды</t>
  </si>
  <si>
    <t>Программное обеспечение, офисная техника, касса</t>
  </si>
  <si>
    <t>Мебель, оргтехника, телефон</t>
  </si>
  <si>
    <t>4</t>
  </si>
  <si>
    <t>4.1.</t>
  </si>
  <si>
    <t>Судебные расходы (эксрпертиза, справки, госпошлины)</t>
  </si>
  <si>
    <t>4.2.</t>
  </si>
  <si>
    <t>Плата за предоставление сведений ЕГРН</t>
  </si>
  <si>
    <t>4.3.</t>
  </si>
  <si>
    <t>Проведение мероприятий (сладкие подарки, салюты), поздравление ветеранов ВОВ</t>
  </si>
  <si>
    <t xml:space="preserve">Проектирование узла учета холодной воды </t>
  </si>
  <si>
    <t>Замена счетчиков ОДН</t>
  </si>
  <si>
    <t>Замена трубопровода канализации</t>
  </si>
  <si>
    <t>Ремонт подъездов</t>
  </si>
  <si>
    <t>Замена манометров</t>
  </si>
  <si>
    <t>2.5.1</t>
  </si>
  <si>
    <t>2.5.2</t>
  </si>
  <si>
    <t>2.5.3</t>
  </si>
  <si>
    <t>2.5.4</t>
  </si>
  <si>
    <t>2.5.5</t>
  </si>
  <si>
    <t>2.5.6</t>
  </si>
  <si>
    <t>Монтаж дренажной системы ГВС, ХВС, отполение</t>
  </si>
  <si>
    <t>2.5.7</t>
  </si>
  <si>
    <t>Установка клапана запорно-регулирующего в тепловом пункте</t>
  </si>
  <si>
    <t>2.5.8</t>
  </si>
  <si>
    <t>Прочие работы, материалы</t>
  </si>
  <si>
    <t>Ремонтные работы</t>
  </si>
  <si>
    <t>2.7.1</t>
  </si>
  <si>
    <t xml:space="preserve">Герметизация примыкания лоджии к стене дома </t>
  </si>
  <si>
    <t>2.7.2</t>
  </si>
  <si>
    <t>2.7.3</t>
  </si>
  <si>
    <t>Прочие ремонты (ремонт кровли, крыльца, кровли лоджии)</t>
  </si>
  <si>
    <t xml:space="preserve">Обслуживание домофонов, дверей, ворот, видеонаблюдения, охрана </t>
  </si>
  <si>
    <t>взносы на капиатальный ремонт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</si>
</sst>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Times New Roman"/>
      <family val="1"/>
      <charset val="204"/>
    </font>
    <font>
      <sz val="16"/>
      <color rgb="FFFF0000"/>
      <name val="Arial Cyr"/>
      <charset val="204"/>
    </font>
    <font>
      <sz val="10"/>
      <color rgb="FFFF0000"/>
      <name val="Arial Cyr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4" fillId="0" borderId="0" xfId="0" applyFont="1"/>
    <xf numFmtId="0" fontId="4" fillId="3" borderId="0" xfId="0" applyFont="1" applyFill="1"/>
    <xf numFmtId="43" fontId="4" fillId="3" borderId="0" xfId="0" applyNumberFormat="1" applyFont="1" applyFill="1"/>
    <xf numFmtId="43" fontId="0" fillId="0" borderId="0" xfId="0" applyNumberFormat="1" applyFont="1"/>
    <xf numFmtId="0" fontId="5" fillId="3" borderId="0" xfId="0" applyFont="1" applyFill="1"/>
    <xf numFmtId="0" fontId="0" fillId="0" borderId="0" xfId="0" applyFont="1"/>
    <xf numFmtId="0" fontId="5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6" fillId="0" borderId="1" xfId="0" applyNumberFormat="1" applyFont="1" applyBorder="1" applyAlignment="1">
      <alignment horizontal="center" wrapText="1"/>
    </xf>
    <xf numFmtId="43" fontId="3" fillId="0" borderId="1" xfId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43" fontId="6" fillId="0" borderId="1" xfId="1" applyFont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3" fontId="3" fillId="2" borderId="1" xfId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3" fontId="3" fillId="2" borderId="1" xfId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3" fontId="3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 wrapText="1"/>
    </xf>
    <xf numFmtId="43" fontId="3" fillId="0" borderId="0" xfId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43" fontId="3" fillId="0" borderId="1" xfId="1" applyFont="1" applyBorder="1" applyAlignment="1"/>
    <xf numFmtId="1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43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3" fontId="3" fillId="3" borderId="1" xfId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43" fontId="6" fillId="0" borderId="3" xfId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43" fontId="3" fillId="2" borderId="3" xfId="1" applyFont="1" applyFill="1" applyBorder="1" applyAlignment="1">
      <alignment horizontal="center" vertical="center" wrapText="1"/>
    </xf>
    <xf numFmtId="0" fontId="4" fillId="5" borderId="0" xfId="0" applyFont="1" applyFill="1"/>
    <xf numFmtId="0" fontId="5" fillId="5" borderId="0" xfId="0" applyFont="1" applyFill="1"/>
    <xf numFmtId="43" fontId="3" fillId="3" borderId="1" xfId="1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43" fontId="3" fillId="3" borderId="1" xfId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43" fontId="3" fillId="3" borderId="3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3" fontId="3" fillId="3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" xfId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3" xfId="0" applyBorder="1"/>
    <xf numFmtId="0" fontId="6" fillId="4" borderId="4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43" fontId="6" fillId="0" borderId="1" xfId="1" applyFont="1" applyBorder="1" applyAlignment="1"/>
    <xf numFmtId="43" fontId="3" fillId="4" borderId="1" xfId="1" applyFont="1" applyFill="1" applyBorder="1" applyAlignment="1"/>
    <xf numFmtId="43" fontId="3" fillId="3" borderId="1" xfId="1" applyFont="1" applyFill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43" fontId="3" fillId="2" borderId="1" xfId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view="pageBreakPreview" topLeftCell="A16" zoomScale="90" zoomScaleNormal="100" zoomScaleSheetLayoutView="90" workbookViewId="0">
      <selection activeCell="C73" sqref="C73"/>
    </sheetView>
  </sheetViews>
  <sheetFormatPr defaultRowHeight="20.25"/>
  <cols>
    <col min="1" max="1" width="6.85546875" style="10" customWidth="1"/>
    <col min="2" max="2" width="68" style="11" customWidth="1"/>
    <col min="3" max="3" width="23.7109375" style="12" customWidth="1"/>
    <col min="4" max="4" width="26.7109375" style="12" customWidth="1"/>
    <col min="5" max="5" width="21.28515625" style="12" customWidth="1"/>
    <col min="6" max="6" width="22.28515625" style="12" customWidth="1"/>
    <col min="7" max="7" width="21.7109375" style="1" bestFit="1" customWidth="1"/>
    <col min="8" max="9" width="0" style="1" hidden="1" customWidth="1"/>
    <col min="10" max="10" width="23.28515625" style="1" customWidth="1"/>
    <col min="11" max="11" width="82.5703125" style="1" customWidth="1"/>
    <col min="12" max="12" width="11.5703125" style="1" bestFit="1" customWidth="1"/>
    <col min="13" max="16384" width="9.140625" style="1"/>
  </cols>
  <sheetData>
    <row r="1" spans="1:25" ht="20.100000000000001" customHeight="1">
      <c r="A1" s="67" t="s">
        <v>76</v>
      </c>
      <c r="B1" s="67"/>
      <c r="C1" s="67"/>
      <c r="D1" s="67"/>
      <c r="E1" s="67"/>
      <c r="F1" s="67"/>
    </row>
    <row r="2" spans="1:25" ht="20.100000000000001" customHeight="1"/>
    <row r="3" spans="1:25" ht="20.100000000000001" customHeight="1">
      <c r="A3" s="13"/>
      <c r="B3" s="47" t="s">
        <v>63</v>
      </c>
      <c r="C3" s="15" t="s">
        <v>64</v>
      </c>
      <c r="D3" s="15" t="s">
        <v>0</v>
      </c>
      <c r="E3" s="15" t="s">
        <v>1</v>
      </c>
      <c r="F3" s="15" t="s">
        <v>39</v>
      </c>
    </row>
    <row r="4" spans="1:25" ht="20.100000000000001" customHeight="1">
      <c r="A4" s="68" t="s">
        <v>30</v>
      </c>
      <c r="B4" s="69"/>
      <c r="C4" s="16"/>
      <c r="D4" s="16"/>
      <c r="E4" s="16"/>
      <c r="F4" s="16"/>
    </row>
    <row r="5" spans="1:25" ht="20.100000000000001" customHeight="1">
      <c r="A5" s="13" t="s">
        <v>2</v>
      </c>
      <c r="B5" s="17" t="s">
        <v>3</v>
      </c>
      <c r="C5" s="16">
        <v>3347127.7</v>
      </c>
      <c r="D5" s="33">
        <f>21933444.49-9448.02-0.05</f>
        <v>21923996.419999998</v>
      </c>
      <c r="E5" s="33">
        <f>21427428.05-9448.02</f>
        <v>21417980.030000001</v>
      </c>
      <c r="F5" s="16">
        <f>C5+D5-E5</f>
        <v>3853144.0899999961</v>
      </c>
    </row>
    <row r="6" spans="1:25" ht="22.5" customHeight="1">
      <c r="A6" s="13"/>
      <c r="B6" s="48" t="s">
        <v>29</v>
      </c>
      <c r="C6" s="16">
        <v>17823.43</v>
      </c>
      <c r="D6" s="33">
        <v>126101.64</v>
      </c>
      <c r="E6" s="33">
        <v>129617.18</v>
      </c>
      <c r="F6" s="16">
        <f>C6+D6-E6</f>
        <v>14307.890000000014</v>
      </c>
    </row>
    <row r="7" spans="1:25" ht="22.5" customHeight="1">
      <c r="A7" s="13"/>
      <c r="B7" s="43" t="s">
        <v>77</v>
      </c>
      <c r="C7" s="16">
        <f>1816926+200-0.55</f>
        <v>1817125.45</v>
      </c>
      <c r="D7" s="33">
        <f>2201105.31+10382.97+570.53-636.46</f>
        <v>2211422.35</v>
      </c>
      <c r="E7" s="33">
        <f>2091973.33</f>
        <v>2091973.33</v>
      </c>
      <c r="F7" s="16">
        <f>C7+D7-E7</f>
        <v>1936574.4699999997</v>
      </c>
    </row>
    <row r="8" spans="1:25" ht="20.100000000000001" customHeight="1">
      <c r="A8" s="13"/>
      <c r="B8" s="17" t="s">
        <v>31</v>
      </c>
      <c r="C8" s="19">
        <f>SUM(C5:C7)</f>
        <v>5182076.58</v>
      </c>
      <c r="D8" s="72">
        <f>SUM(D5:D6)</f>
        <v>22050098.059999999</v>
      </c>
      <c r="E8" s="72">
        <f>SUM(E5:E6)</f>
        <v>21547597.210000001</v>
      </c>
      <c r="F8" s="19">
        <f>SUM(F5:F6)</f>
        <v>3867451.9799999963</v>
      </c>
    </row>
    <row r="9" spans="1:25" ht="20.100000000000001" customHeight="1">
      <c r="A9" s="70" t="s">
        <v>65</v>
      </c>
      <c r="B9" s="71"/>
      <c r="C9" s="20"/>
      <c r="D9" s="73"/>
      <c r="E9" s="73"/>
      <c r="F9" s="20"/>
    </row>
    <row r="10" spans="1:25" ht="37.9" customHeight="1">
      <c r="A10" s="38" t="s">
        <v>2</v>
      </c>
      <c r="B10" s="41" t="s">
        <v>56</v>
      </c>
      <c r="C10" s="16"/>
      <c r="D10" s="33">
        <f>SUM(D11:D20)</f>
        <v>16621911.15</v>
      </c>
      <c r="E10" s="33">
        <f>SUM(E11:E20)</f>
        <v>16719974.459999999</v>
      </c>
      <c r="F10" s="16"/>
    </row>
    <row r="11" spans="1:25" s="50" customFormat="1" ht="39.6" customHeight="1">
      <c r="A11" s="61" t="s">
        <v>5</v>
      </c>
      <c r="B11" s="62" t="s">
        <v>50</v>
      </c>
      <c r="C11" s="52">
        <v>470744.03</v>
      </c>
      <c r="D11" s="65">
        <f>620310.18+1036020.69</f>
        <v>1656330.87</v>
      </c>
      <c r="E11" s="65">
        <v>1849181.88</v>
      </c>
      <c r="F11" s="63">
        <f>C11+D11-E11</f>
        <v>277893.02000000048</v>
      </c>
    </row>
    <row r="12" spans="1:25" s="50" customFormat="1" ht="44.25" customHeight="1">
      <c r="A12" s="61" t="s">
        <v>6</v>
      </c>
      <c r="B12" s="64" t="s">
        <v>78</v>
      </c>
      <c r="C12" s="52">
        <v>2679928.13</v>
      </c>
      <c r="D12" s="65">
        <f>2332495.04+7477841.9</f>
        <v>9810336.9400000013</v>
      </c>
      <c r="E12" s="65">
        <v>9587737.8800000008</v>
      </c>
      <c r="F12" s="63">
        <f>C12+D12-E12</f>
        <v>2902527.1899999995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s="4" customFormat="1" ht="43.5" customHeight="1">
      <c r="A13" s="61" t="s">
        <v>7</v>
      </c>
      <c r="B13" s="62" t="s">
        <v>51</v>
      </c>
      <c r="C13" s="52">
        <v>145214.34</v>
      </c>
      <c r="D13" s="65">
        <f>110434.46+214754.42+260088.73</f>
        <v>585277.61</v>
      </c>
      <c r="E13" s="65">
        <v>577828.22</v>
      </c>
      <c r="F13" s="63">
        <f>C13+D13-E13</f>
        <v>152663.72999999998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4" customFormat="1" ht="24.75" customHeight="1">
      <c r="A14" s="61" t="s">
        <v>8</v>
      </c>
      <c r="B14" s="62" t="s">
        <v>79</v>
      </c>
      <c r="C14" s="24">
        <v>257815.25</v>
      </c>
      <c r="D14" s="65">
        <f>5804.8+1467651.66</f>
        <v>1473456.46</v>
      </c>
      <c r="E14" s="65">
        <v>1482717.21</v>
      </c>
      <c r="F14" s="63">
        <f>C14+D14-E14</f>
        <v>248554.5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4" customFormat="1" ht="25.5" customHeight="1">
      <c r="A15" s="61" t="s">
        <v>9</v>
      </c>
      <c r="B15" s="62" t="s">
        <v>44</v>
      </c>
      <c r="C15" s="57">
        <v>106000</v>
      </c>
      <c r="D15" s="74">
        <f>324000+1488000</f>
        <v>1812000</v>
      </c>
      <c r="E15" s="74">
        <v>1918000</v>
      </c>
      <c r="F15" s="4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4" customFormat="1" ht="25.5" customHeight="1">
      <c r="A16" s="61" t="s">
        <v>22</v>
      </c>
      <c r="B16" s="62" t="s">
        <v>80</v>
      </c>
      <c r="C16" s="57"/>
      <c r="D16" s="74">
        <v>267200</v>
      </c>
      <c r="E16" s="74">
        <v>267200</v>
      </c>
      <c r="F16" s="42"/>
      <c r="G16" s="5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50" customFormat="1" ht="20.100000000000001" customHeight="1">
      <c r="A17" s="61" t="s">
        <v>23</v>
      </c>
      <c r="B17" s="62" t="s">
        <v>33</v>
      </c>
      <c r="C17" s="24"/>
      <c r="D17" s="65">
        <v>85296.7</v>
      </c>
      <c r="E17" s="65">
        <v>85296.7</v>
      </c>
      <c r="F17" s="42"/>
      <c r="G17" s="5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s="4" customFormat="1" ht="20.100000000000001" customHeight="1">
      <c r="A18" s="61" t="s">
        <v>34</v>
      </c>
      <c r="B18" s="62" t="s">
        <v>35</v>
      </c>
      <c r="C18" s="24">
        <v>20000</v>
      </c>
      <c r="D18" s="65">
        <v>240000</v>
      </c>
      <c r="E18" s="65">
        <v>260000</v>
      </c>
      <c r="F18" s="42"/>
      <c r="G18" s="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4" customFormat="1" ht="44.25" customHeight="1">
      <c r="A19" s="61" t="s">
        <v>38</v>
      </c>
      <c r="B19" s="62" t="s">
        <v>115</v>
      </c>
      <c r="C19" s="24"/>
      <c r="D19" s="65">
        <f>586560+99999.96-9650.59</f>
        <v>676909.37</v>
      </c>
      <c r="E19" s="65">
        <f>D19</f>
        <v>676909.37</v>
      </c>
      <c r="F19" s="42"/>
      <c r="G19" s="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4" customFormat="1" ht="20.100000000000001" customHeight="1">
      <c r="A20" s="66" t="s">
        <v>81</v>
      </c>
      <c r="B20" s="62" t="s">
        <v>47</v>
      </c>
      <c r="C20" s="24"/>
      <c r="D20" s="65">
        <v>15103.2</v>
      </c>
      <c r="E20" s="65">
        <v>15103.2</v>
      </c>
      <c r="F20" s="24"/>
      <c r="G20" s="5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0.100000000000001" hidden="1" customHeight="1">
      <c r="A21" s="13"/>
      <c r="B21" s="39"/>
      <c r="C21" s="16"/>
      <c r="D21" s="75"/>
      <c r="E21" s="76"/>
      <c r="F21" s="16"/>
      <c r="G21" s="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20.100000000000001" hidden="1" customHeight="1">
      <c r="A22" s="13" t="s">
        <v>43</v>
      </c>
      <c r="B22" s="39" t="s">
        <v>49</v>
      </c>
      <c r="C22" s="16"/>
      <c r="D22" s="75"/>
      <c r="E22" s="76"/>
      <c r="F22" s="24"/>
      <c r="G22" s="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20.100000000000001" customHeight="1">
      <c r="A23" s="25" t="s">
        <v>4</v>
      </c>
      <c r="B23" s="40" t="s">
        <v>10</v>
      </c>
      <c r="C23" s="23"/>
      <c r="D23" s="76"/>
      <c r="E23" s="76"/>
      <c r="F23" s="23"/>
      <c r="G23" s="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s="3" customFormat="1" ht="20.100000000000001" customHeight="1">
      <c r="A24" s="13" t="s">
        <v>11</v>
      </c>
      <c r="B24" s="39" t="s">
        <v>57</v>
      </c>
      <c r="C24" s="23"/>
      <c r="D24" s="65">
        <f>352000</f>
        <v>352000</v>
      </c>
      <c r="E24" s="65">
        <f>D24</f>
        <v>352000</v>
      </c>
      <c r="F24" s="23"/>
      <c r="G24" s="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20.100000000000001" customHeight="1">
      <c r="A25" s="13" t="s">
        <v>12</v>
      </c>
      <c r="B25" s="39" t="s">
        <v>54</v>
      </c>
      <c r="C25" s="23"/>
      <c r="D25" s="76">
        <v>90689.73</v>
      </c>
      <c r="E25" s="76">
        <f>D25</f>
        <v>90689.73</v>
      </c>
      <c r="F25" s="23"/>
      <c r="G25" s="5"/>
      <c r="J25" s="8"/>
      <c r="K25" s="8"/>
      <c r="L25" s="6">
        <f>E24-J25</f>
        <v>352000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20.100000000000001" customHeight="1">
      <c r="A26" s="13" t="s">
        <v>19</v>
      </c>
      <c r="B26" s="39" t="s">
        <v>40</v>
      </c>
      <c r="C26" s="23"/>
      <c r="D26" s="76">
        <v>14039.7</v>
      </c>
      <c r="E26" s="76">
        <f>D26</f>
        <v>14039.7</v>
      </c>
      <c r="F26" s="23"/>
      <c r="G26" s="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3" customFormat="1" ht="20.100000000000001" customHeight="1">
      <c r="A27" s="13" t="s">
        <v>20</v>
      </c>
      <c r="B27" s="39" t="s">
        <v>46</v>
      </c>
      <c r="C27" s="23"/>
      <c r="D27" s="76">
        <v>12976</v>
      </c>
      <c r="E27" s="76">
        <f>D27</f>
        <v>12976</v>
      </c>
      <c r="F27" s="24"/>
      <c r="G27" s="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s="3" customFormat="1" ht="21" customHeight="1">
      <c r="A28" s="13" t="s">
        <v>36</v>
      </c>
      <c r="B28" s="39" t="s">
        <v>75</v>
      </c>
      <c r="C28" s="23"/>
      <c r="D28" s="76"/>
      <c r="E28" s="76"/>
      <c r="F28" s="24"/>
      <c r="G28" s="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0.100000000000001" customHeight="1">
      <c r="A29" s="13" t="s">
        <v>98</v>
      </c>
      <c r="B29" s="39" t="s">
        <v>73</v>
      </c>
      <c r="C29" s="23"/>
      <c r="D29" s="44">
        <v>8409.2999999999993</v>
      </c>
      <c r="E29" s="44">
        <f t="shared" ref="E29:E37" si="0">D29</f>
        <v>8409.2999999999993</v>
      </c>
      <c r="F29" s="24"/>
      <c r="G29" s="5"/>
      <c r="J29" s="8"/>
      <c r="K2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20.100000000000001" customHeight="1">
      <c r="A30" s="13" t="s">
        <v>99</v>
      </c>
      <c r="B30" s="39" t="s">
        <v>97</v>
      </c>
      <c r="C30" s="23"/>
      <c r="D30" s="44">
        <v>13500</v>
      </c>
      <c r="E30" s="44">
        <f t="shared" si="0"/>
        <v>13500</v>
      </c>
      <c r="F30" s="23"/>
      <c r="G30" s="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20.100000000000001" customHeight="1">
      <c r="A31" s="13" t="s">
        <v>100</v>
      </c>
      <c r="B31" s="39" t="s">
        <v>94</v>
      </c>
      <c r="C31" s="23"/>
      <c r="D31" s="44">
        <v>26581.33</v>
      </c>
      <c r="E31" s="44">
        <f t="shared" si="0"/>
        <v>26581.33</v>
      </c>
      <c r="F31" s="23"/>
      <c r="G31" s="5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20.100000000000001" customHeight="1">
      <c r="A32" s="13" t="s">
        <v>101</v>
      </c>
      <c r="B32" s="39" t="s">
        <v>95</v>
      </c>
      <c r="C32" s="23"/>
      <c r="D32" s="44">
        <v>11313</v>
      </c>
      <c r="E32" s="44">
        <f t="shared" si="0"/>
        <v>11313</v>
      </c>
      <c r="F32" s="23"/>
      <c r="G32" s="5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9.5" customHeight="1">
      <c r="A33" s="13" t="s">
        <v>102</v>
      </c>
      <c r="B33" s="39" t="s">
        <v>93</v>
      </c>
      <c r="C33" s="23"/>
      <c r="D33" s="44">
        <v>60000</v>
      </c>
      <c r="E33" s="44">
        <f t="shared" si="0"/>
        <v>60000</v>
      </c>
      <c r="F33" s="23"/>
      <c r="G33" s="5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9.5" customHeight="1">
      <c r="A34" s="13" t="s">
        <v>103</v>
      </c>
      <c r="B34" s="39" t="s">
        <v>104</v>
      </c>
      <c r="C34" s="23"/>
      <c r="D34" s="44">
        <f>2770+10653.97</f>
        <v>13423.97</v>
      </c>
      <c r="E34" s="44">
        <f t="shared" si="0"/>
        <v>13423.97</v>
      </c>
      <c r="F34" s="23"/>
      <c r="G34" s="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9.5" customHeight="1">
      <c r="A35" s="13" t="s">
        <v>105</v>
      </c>
      <c r="B35" s="39" t="s">
        <v>106</v>
      </c>
      <c r="C35" s="23"/>
      <c r="D35" s="44">
        <v>7500</v>
      </c>
      <c r="E35" s="44">
        <f t="shared" si="0"/>
        <v>7500</v>
      </c>
      <c r="F35" s="23"/>
      <c r="G35" s="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9.5" customHeight="1">
      <c r="A36" s="13" t="s">
        <v>107</v>
      </c>
      <c r="B36" s="39" t="s">
        <v>108</v>
      </c>
      <c r="C36" s="23"/>
      <c r="D36" s="44">
        <v>23989.89</v>
      </c>
      <c r="E36" s="44">
        <f t="shared" si="0"/>
        <v>23989.89</v>
      </c>
      <c r="F36" s="23"/>
      <c r="G36" s="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9.5" customHeight="1">
      <c r="A37" s="13" t="s">
        <v>37</v>
      </c>
      <c r="B37" s="39" t="s">
        <v>74</v>
      </c>
      <c r="C37" s="23"/>
      <c r="D37" s="44">
        <f>846+40009.77</f>
        <v>40855.769999999997</v>
      </c>
      <c r="E37" s="44">
        <f t="shared" si="0"/>
        <v>40855.769999999997</v>
      </c>
      <c r="F37" s="24"/>
      <c r="G37" s="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9.5" customHeight="1">
      <c r="A38" s="13" t="s">
        <v>58</v>
      </c>
      <c r="B38" s="39" t="s">
        <v>109</v>
      </c>
      <c r="C38" s="23"/>
      <c r="D38" s="44">
        <f>E38</f>
        <v>22912</v>
      </c>
      <c r="E38" s="44">
        <v>22912</v>
      </c>
      <c r="F38" s="24"/>
      <c r="G38" s="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9.5" customHeight="1">
      <c r="A39" s="13" t="s">
        <v>110</v>
      </c>
      <c r="B39" s="39" t="s">
        <v>111</v>
      </c>
      <c r="C39" s="23"/>
      <c r="D39" s="44">
        <v>15000</v>
      </c>
      <c r="E39" s="44">
        <f>D39</f>
        <v>15000</v>
      </c>
      <c r="F39" s="24"/>
      <c r="G39" s="5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9.5" customHeight="1">
      <c r="A40" s="13" t="s">
        <v>112</v>
      </c>
      <c r="B40" s="39" t="s">
        <v>96</v>
      </c>
      <c r="C40" s="23"/>
      <c r="D40" s="44">
        <v>312806.67</v>
      </c>
      <c r="E40" s="44">
        <v>312806.67</v>
      </c>
      <c r="F40" s="24"/>
      <c r="G40" s="5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9.5" customHeight="1">
      <c r="A41" s="13" t="s">
        <v>113</v>
      </c>
      <c r="B41" s="39" t="s">
        <v>114</v>
      </c>
      <c r="C41" s="23"/>
      <c r="D41" s="44">
        <f>998+2177.6+490+678+2550</f>
        <v>6893.6</v>
      </c>
      <c r="E41" s="44">
        <f>D41</f>
        <v>6893.6</v>
      </c>
      <c r="F41" s="24"/>
      <c r="G41" s="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20.100000000000001" customHeight="1">
      <c r="A42" s="26" t="s">
        <v>13</v>
      </c>
      <c r="B42" s="41" t="s">
        <v>52</v>
      </c>
      <c r="C42" s="27"/>
      <c r="D42" s="45"/>
      <c r="E42" s="44"/>
      <c r="F42" s="27"/>
      <c r="G42" s="5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20.100000000000001" customHeight="1">
      <c r="A43" s="28" t="s">
        <v>59</v>
      </c>
      <c r="B43" s="39" t="s">
        <v>82</v>
      </c>
      <c r="C43" s="27"/>
      <c r="D43" s="53">
        <v>2508745.81</v>
      </c>
      <c r="E43" s="52">
        <f>D43</f>
        <v>2508745.81</v>
      </c>
      <c r="F43" s="27"/>
      <c r="G43" s="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20.100000000000001" customHeight="1">
      <c r="A44" s="28" t="s">
        <v>60</v>
      </c>
      <c r="B44" s="39" t="s">
        <v>83</v>
      </c>
      <c r="C44" s="27"/>
      <c r="D44" s="53">
        <v>755312.84</v>
      </c>
      <c r="E44" s="52">
        <v>755312.84</v>
      </c>
      <c r="F44" s="27"/>
      <c r="G44" s="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s="50" customFormat="1" ht="20.100000000000001" customHeight="1">
      <c r="A45" s="55" t="s">
        <v>14</v>
      </c>
      <c r="B45" s="56" t="s">
        <v>55</v>
      </c>
      <c r="C45" s="57">
        <v>-7353.06</v>
      </c>
      <c r="D45" s="53">
        <f>16463.17+1185.04</f>
        <v>17648.21</v>
      </c>
      <c r="E45" s="52">
        <f>23852.19-2259.51</f>
        <v>21592.68</v>
      </c>
      <c r="F45" s="24">
        <f>C45+D45-E45</f>
        <v>-11297.530000000002</v>
      </c>
      <c r="G45" s="5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s="3" customFormat="1" ht="20.100000000000001" customHeight="1">
      <c r="A46" s="55" t="s">
        <v>15</v>
      </c>
      <c r="B46" s="56" t="s">
        <v>84</v>
      </c>
      <c r="C46" s="57">
        <v>-4057.78</v>
      </c>
      <c r="D46" s="52">
        <v>122683.48</v>
      </c>
      <c r="E46" s="52">
        <f>131813.76-331.34</f>
        <v>131482.42000000001</v>
      </c>
      <c r="F46" s="24">
        <f>C46+D46-E46</f>
        <v>-12856.720000000016</v>
      </c>
      <c r="G46" s="5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33.75" customHeight="1">
      <c r="A47" s="55" t="s">
        <v>16</v>
      </c>
      <c r="B47" s="56" t="s">
        <v>41</v>
      </c>
      <c r="C47" s="57"/>
      <c r="D47" s="53">
        <v>8602.99</v>
      </c>
      <c r="E47" s="52">
        <f>D47</f>
        <v>8602.99</v>
      </c>
      <c r="F47" s="57"/>
      <c r="G47" s="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20.100000000000001" customHeight="1">
      <c r="A48" s="55" t="s">
        <v>17</v>
      </c>
      <c r="B48" s="56" t="s">
        <v>42</v>
      </c>
      <c r="C48" s="57"/>
      <c r="D48" s="53">
        <f>42319.3+650</f>
        <v>42969.3</v>
      </c>
      <c r="E48" s="52">
        <f>D48</f>
        <v>42969.3</v>
      </c>
      <c r="F48" s="57"/>
      <c r="G48" s="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20.100000000000001" customHeight="1">
      <c r="A49" s="55" t="s">
        <v>18</v>
      </c>
      <c r="B49" s="56" t="s">
        <v>85</v>
      </c>
      <c r="C49" s="57"/>
      <c r="D49" s="53">
        <v>14199.9</v>
      </c>
      <c r="E49" s="52">
        <f>D49</f>
        <v>14199.9</v>
      </c>
      <c r="F49" s="57"/>
      <c r="G49" s="5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20.100000000000001" customHeight="1">
      <c r="A50" s="58" t="s">
        <v>86</v>
      </c>
      <c r="B50" s="59" t="s">
        <v>53</v>
      </c>
      <c r="C50" s="57"/>
      <c r="D50" s="53"/>
      <c r="E50" s="52"/>
      <c r="F50" s="57"/>
      <c r="G50" s="5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22.5" customHeight="1">
      <c r="A51" s="55" t="s">
        <v>87</v>
      </c>
      <c r="B51" s="56" t="s">
        <v>88</v>
      </c>
      <c r="C51" s="57"/>
      <c r="D51" s="53">
        <v>373362.69</v>
      </c>
      <c r="E51" s="52">
        <f>D51</f>
        <v>373362.69</v>
      </c>
      <c r="F51" s="57"/>
      <c r="G51" s="5"/>
      <c r="J51" s="8"/>
      <c r="K51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22.5" customHeight="1">
      <c r="A52" s="55" t="s">
        <v>89</v>
      </c>
      <c r="B52" s="56" t="s">
        <v>90</v>
      </c>
      <c r="C52" s="57"/>
      <c r="D52" s="60">
        <v>8523</v>
      </c>
      <c r="E52" s="52">
        <v>8523</v>
      </c>
      <c r="F52" s="57"/>
      <c r="G52" s="5"/>
      <c r="J52" s="8"/>
      <c r="K5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33" customHeight="1">
      <c r="A53" s="28" t="s">
        <v>91</v>
      </c>
      <c r="B53" s="22" t="s">
        <v>92</v>
      </c>
      <c r="C53" s="27"/>
      <c r="D53" s="49">
        <f>11400+3192.88+123035.99</f>
        <v>137628.87</v>
      </c>
      <c r="E53" s="44">
        <f>D53</f>
        <v>137628.87</v>
      </c>
      <c r="F53" s="27"/>
      <c r="G53" s="6"/>
      <c r="J53" s="8"/>
      <c r="K5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8" customHeight="1">
      <c r="A54" s="28"/>
      <c r="B54" s="17" t="s">
        <v>21</v>
      </c>
      <c r="C54" s="29"/>
      <c r="D54" s="46">
        <f>SUM(D11:D51)</f>
        <v>21498327.329999998</v>
      </c>
      <c r="E54" s="30">
        <f>SUM(E11:E51)</f>
        <v>21609134.050000001</v>
      </c>
      <c r="F54" s="30">
        <f>SUM(F11:F51)-F8</f>
        <v>-309967.78999999631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20.100000000000001" customHeight="1">
      <c r="C55" s="31"/>
      <c r="D55" s="31"/>
      <c r="E55" s="16"/>
      <c r="F55" s="31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34.15" customHeight="1">
      <c r="B56" s="18" t="s">
        <v>27</v>
      </c>
      <c r="C56" s="34" t="s">
        <v>45</v>
      </c>
      <c r="D56" s="54" t="s">
        <v>116</v>
      </c>
      <c r="E56" s="21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20.100000000000001" customHeight="1">
      <c r="B57" s="14" t="s">
        <v>24</v>
      </c>
      <c r="C57" s="16">
        <v>62582.86</v>
      </c>
      <c r="D57" s="16">
        <v>4793498.16</v>
      </c>
      <c r="E57" s="21"/>
      <c r="F57" s="35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20.100000000000001" customHeight="1">
      <c r="B58" s="14" t="s">
        <v>32</v>
      </c>
      <c r="C58" s="16">
        <f>E8+71.88</f>
        <v>21547669.09</v>
      </c>
      <c r="D58" s="16">
        <f>E7+3192.37+996</f>
        <v>2096161.7000000002</v>
      </c>
      <c r="E58" s="21"/>
      <c r="F58" s="31"/>
    </row>
    <row r="59" spans="1:25" ht="20.100000000000001" customHeight="1">
      <c r="B59" s="14" t="s">
        <v>25</v>
      </c>
      <c r="C59" s="16">
        <f>E54</f>
        <v>21609134.050000001</v>
      </c>
      <c r="D59" s="33"/>
      <c r="E59" s="21"/>
      <c r="F59" s="31"/>
    </row>
    <row r="60" spans="1:25" ht="20.100000000000001" customHeight="1">
      <c r="B60" s="14" t="s">
        <v>26</v>
      </c>
      <c r="C60" s="16">
        <f>C57+C58-C59</f>
        <v>1117.8999999985099</v>
      </c>
      <c r="D60" s="16">
        <f>D57+D58-D59</f>
        <v>6889659.8600000003</v>
      </c>
      <c r="E60" s="21"/>
      <c r="F60" s="35"/>
      <c r="G60" s="2"/>
    </row>
    <row r="61" spans="1:25" ht="20.100000000000001" customHeight="1">
      <c r="B61" s="14" t="s">
        <v>62</v>
      </c>
      <c r="C61" s="19">
        <f>C57+C58-C59+C60-F54</f>
        <v>312203.58999999333</v>
      </c>
      <c r="D61" s="16"/>
      <c r="E61" s="21"/>
      <c r="F61" s="35"/>
    </row>
    <row r="62" spans="1:25" ht="20.100000000000001" customHeight="1">
      <c r="B62" s="18" t="s">
        <v>61</v>
      </c>
      <c r="E62" s="31"/>
      <c r="F62" s="31"/>
    </row>
    <row r="63" spans="1:25" ht="20.100000000000001" customHeight="1">
      <c r="B63" s="14" t="s">
        <v>66</v>
      </c>
      <c r="C63" s="34" t="s">
        <v>28</v>
      </c>
      <c r="D63" s="32"/>
      <c r="E63" s="36"/>
    </row>
    <row r="64" spans="1:25" ht="20.100000000000001" customHeight="1">
      <c r="B64" s="14" t="s">
        <v>67</v>
      </c>
      <c r="C64" s="16">
        <v>12.94</v>
      </c>
      <c r="D64" s="21"/>
      <c r="E64" s="11"/>
    </row>
    <row r="65" spans="2:6" ht="20.100000000000001" customHeight="1">
      <c r="B65" s="14" t="s">
        <v>68</v>
      </c>
      <c r="C65" s="16">
        <v>104.08</v>
      </c>
      <c r="D65" s="21"/>
      <c r="E65" s="11"/>
    </row>
    <row r="66" spans="2:6" ht="20.100000000000001" customHeight="1">
      <c r="B66" s="14" t="s">
        <v>69</v>
      </c>
      <c r="C66" s="16">
        <v>15.73</v>
      </c>
      <c r="D66" s="21"/>
      <c r="E66" s="11"/>
    </row>
    <row r="67" spans="2:6" ht="20.100000000000001" customHeight="1">
      <c r="B67" s="14" t="s">
        <v>70</v>
      </c>
      <c r="C67" s="16">
        <v>1466.72</v>
      </c>
      <c r="D67" s="21"/>
      <c r="E67" s="11"/>
    </row>
    <row r="68" spans="2:6" ht="20.100000000000001" customHeight="1">
      <c r="B68" s="14" t="s">
        <v>71</v>
      </c>
      <c r="C68" s="16">
        <v>1.17</v>
      </c>
      <c r="D68" s="21"/>
      <c r="E68" s="11"/>
    </row>
    <row r="69" spans="2:6" ht="20.100000000000001" customHeight="1">
      <c r="B69" s="14" t="s">
        <v>72</v>
      </c>
      <c r="C69" s="16">
        <v>18.48</v>
      </c>
      <c r="D69" s="21"/>
      <c r="E69" s="11"/>
    </row>
    <row r="70" spans="2:6" ht="20.100000000000001" customHeight="1">
      <c r="E70" s="31"/>
      <c r="F70" s="31"/>
    </row>
    <row r="71" spans="2:6" ht="20.100000000000001" customHeight="1"/>
    <row r="72" spans="2:6" ht="20.100000000000001" customHeight="1">
      <c r="C72" s="31"/>
    </row>
    <row r="73" spans="2:6" ht="20.100000000000001" customHeight="1">
      <c r="C73" s="31"/>
    </row>
    <row r="74" spans="2:6" ht="20.100000000000001" customHeight="1">
      <c r="C74" s="31"/>
    </row>
    <row r="75" spans="2:6" ht="20.100000000000001" customHeight="1">
      <c r="C75" s="31"/>
    </row>
    <row r="76" spans="2:6" ht="20.100000000000001" customHeight="1">
      <c r="C76" s="31"/>
    </row>
    <row r="77" spans="2:6" ht="20.100000000000001" customHeight="1">
      <c r="C77" s="31"/>
    </row>
    <row r="78" spans="2:6" ht="20.100000000000001" customHeight="1">
      <c r="C78" s="31"/>
    </row>
    <row r="79" spans="2:6" ht="20.100000000000001" customHeight="1">
      <c r="C79" s="31"/>
    </row>
    <row r="80" spans="2:6" ht="20.100000000000001" customHeight="1">
      <c r="C80" s="31"/>
    </row>
    <row r="81" spans="1:6" ht="20.100000000000001" customHeight="1">
      <c r="C81" s="31"/>
    </row>
    <row r="82" spans="1:6" ht="20.100000000000001" customHeight="1">
      <c r="A82" s="37"/>
      <c r="C82" s="11"/>
      <c r="D82" s="11"/>
      <c r="E82" s="11"/>
      <c r="F82" s="11"/>
    </row>
    <row r="83" spans="1:6" ht="20.100000000000001" customHeight="1">
      <c r="A83" s="37"/>
      <c r="C83" s="11"/>
      <c r="D83" s="11" t="s">
        <v>48</v>
      </c>
      <c r="E83" s="11"/>
      <c r="F83" s="11"/>
    </row>
    <row r="84" spans="1:6" ht="20.100000000000001" customHeight="1">
      <c r="A84" s="37"/>
      <c r="C84" s="11"/>
      <c r="D84" s="11"/>
      <c r="E84" s="11"/>
      <c r="F84" s="11"/>
    </row>
    <row r="85" spans="1:6" ht="20.100000000000001" customHeight="1">
      <c r="A85" s="37"/>
      <c r="C85" s="11"/>
      <c r="D85" s="11"/>
      <c r="E85" s="11"/>
      <c r="F85" s="11"/>
    </row>
    <row r="86" spans="1:6" ht="20.100000000000001" customHeight="1">
      <c r="A86" s="37"/>
      <c r="C86" s="11"/>
      <c r="D86" s="11"/>
      <c r="E86" s="11"/>
      <c r="F86" s="11"/>
    </row>
    <row r="87" spans="1:6" ht="20.100000000000001" customHeight="1">
      <c r="A87" s="37"/>
      <c r="C87" s="11"/>
      <c r="D87" s="11"/>
      <c r="E87" s="11"/>
      <c r="F87" s="11"/>
    </row>
  </sheetData>
  <mergeCells count="3">
    <mergeCell ref="A1:F1"/>
    <mergeCell ref="A4:B4"/>
    <mergeCell ref="A9:B9"/>
  </mergeCells>
  <pageMargins left="0.78740157480314965" right="0.35433070866141736" top="0.39370078740157483" bottom="0.39370078740157483" header="0.51181102362204722" footer="0.51181102362204722"/>
  <pageSetup paperSize="9" scale="5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Company>INP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user</cp:lastModifiedBy>
  <cp:lastPrinted>2021-03-30T01:15:30Z</cp:lastPrinted>
  <dcterms:created xsi:type="dcterms:W3CDTF">2012-01-12T05:12:12Z</dcterms:created>
  <dcterms:modified xsi:type="dcterms:W3CDTF">2021-03-30T01:20:37Z</dcterms:modified>
</cp:coreProperties>
</file>